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🏠 Início" sheetId="1" state="visible" r:id="rId1"/>
    <sheet xmlns:r="http://schemas.openxmlformats.org/officeDocument/2006/relationships" name="Parâmetros" sheetId="2" state="visible" r:id="rId2"/>
    <sheet xmlns:r="http://schemas.openxmlformats.org/officeDocument/2006/relationships" name="Projeção Anual" sheetId="3" state="visible" r:id="rId3"/>
    <sheet xmlns:r="http://schemas.openxmlformats.org/officeDocument/2006/relationships" name="Cenár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R$#,##0.00_);[Red](R$#,##0.00)"/>
    <numFmt numFmtId="165" formatCode="0.0%"/>
    <numFmt numFmtId="166" formatCode="0.000%"/>
  </numFmts>
  <fonts count="19">
    <font>
      <name val="Calibri"/>
      <family val="2"/>
      <color theme="1"/>
      <sz val="11"/>
      <scheme val="minor"/>
    </font>
    <font>
      <name val="Calibri"/>
      <b val="1"/>
      <color rgb="FFFFFFFF"/>
      <sz val="16"/>
    </font>
    <font>
      <name val="Calibri"/>
      <i val="1"/>
      <color rgb="FF94A3B8"/>
      <sz val="9"/>
    </font>
    <font>
      <name val="Calibri"/>
      <b val="1"/>
      <color rgb="FFFFFFFF"/>
      <sz val="9"/>
    </font>
    <font>
      <name val="Calibri"/>
      <b val="1"/>
      <color rgb="FF0F172A"/>
      <sz val="10"/>
    </font>
    <font>
      <name val="Calibri"/>
      <color rgb="FF0000FF"/>
      <sz val="10"/>
    </font>
    <font>
      <name val="Calibri"/>
      <i val="1"/>
      <color rgb="FF94A3B8"/>
      <sz val="10"/>
    </font>
    <font>
      <name val="Calibri"/>
      <b val="1"/>
      <color rgb="FF000000"/>
      <sz val="11"/>
    </font>
    <font>
      <name val="Calibri"/>
      <color rgb="FF0F172A"/>
      <sz val="10"/>
    </font>
    <font>
      <name val="Calibri"/>
      <color rgb="FF000000"/>
      <sz val="10"/>
    </font>
    <font>
      <name val="Calibri"/>
      <color rgb="FF1D6F42"/>
      <sz val="10"/>
    </font>
    <font>
      <sz val="32"/>
    </font>
    <font>
      <name val="Calibri"/>
      <b val="1"/>
      <color rgb="FFFFFFFF"/>
      <sz val="26"/>
    </font>
    <font>
      <name val="Calibri"/>
      <i val="1"/>
      <color rgb="FF94A3B8"/>
      <sz val="11"/>
    </font>
    <font>
      <name val="Calibri"/>
      <b val="1"/>
      <color rgb="FF94A3B8"/>
      <sz val="8"/>
    </font>
    <font>
      <name val="Calibri"/>
      <b val="1"/>
      <color rgb="FF8B5CF6"/>
      <sz val="10"/>
    </font>
    <font>
      <name val="Calibri"/>
      <color rgb="FF94A3B8"/>
      <sz val="9"/>
    </font>
    <font>
      <name val="Calibri"/>
      <i val="1"/>
      <color rgb="FFFFF000"/>
      <sz val="9"/>
    </font>
    <font>
      <name val="Calibri"/>
      <i val="1"/>
      <color rgb="FF334155"/>
      <sz val="8"/>
    </font>
  </fonts>
  <fills count="10">
    <fill>
      <patternFill/>
    </fill>
    <fill>
      <patternFill patternType="gray125"/>
    </fill>
    <fill>
      <patternFill patternType="solid">
        <fgColor rgb="FF091525"/>
      </patternFill>
    </fill>
    <fill>
      <patternFill patternType="solid">
        <fgColor rgb="FF8B5CF6"/>
      </patternFill>
    </fill>
    <fill>
      <patternFill patternType="solid">
        <fgColor rgb="FF0F2044"/>
      </patternFill>
    </fill>
    <fill>
      <patternFill patternType="solid">
        <fgColor rgb="FFFFFFFF"/>
      </patternFill>
    </fill>
    <fill>
      <patternFill patternType="solid">
        <fgColor rgb="FFF8FAFC"/>
      </patternFill>
    </fill>
    <fill>
      <patternFill patternType="solid">
        <fgColor rgb="FF334155"/>
      </patternFill>
    </fill>
    <fill>
      <patternFill patternType="solid">
        <fgColor rgb="FF0F1E33"/>
      </patternFill>
    </fill>
    <fill>
      <patternFill patternType="solid">
        <fgColor rgb="FF1A2E1A"/>
      </patternFill>
    </fill>
  </fills>
  <borders count="8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</border>
    <border>
      <left style="thin">
        <color rgb="FF334155"/>
      </left>
      <right style="thin">
        <color rgb="FF334155"/>
      </right>
      <top style="thin">
        <color rgb="FF334155"/>
      </top>
      <bottom style="thin">
        <color rgb="FF334155"/>
      </bottom>
    </border>
    <border>
      <bottom style="thin">
        <color rgb="FF0F2044"/>
      </bottom>
    </border>
    <border/>
    <border>
      <bottom style="thin">
        <color rgb="FFE2EAF4"/>
      </bottom>
    </border>
    <border>
      <left/>
      <right/>
      <top/>
      <bottom style="thin">
        <color rgb="FF0F2044"/>
      </bottom>
      <diagonal/>
    </border>
    <border>
      <left style="thick">
        <color rgb="008B5CF6"/>
      </left>
    </border>
  </borders>
  <cellStyleXfs count="1">
    <xf numFmtId="0" fontId="0" fillId="0" borderId="0"/>
  </cellStyleXfs>
  <cellXfs count="77">
    <xf numFmtId="0" fontId="0" fillId="0" borderId="0" pivotButton="0" quotePrefix="0" xfId="0"/>
    <xf numFmtId="0" fontId="0" fillId="2" borderId="0" pivotButton="0" quotePrefix="0" xfId="0"/>
    <xf numFmtId="0" fontId="1" fillId="3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4" borderId="0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left" vertical="center"/>
    </xf>
    <xf numFmtId="0" fontId="6" fillId="6" borderId="1" applyAlignment="1" pivotButton="0" quotePrefix="0" xfId="0">
      <alignment horizontal="left" vertical="center"/>
    </xf>
    <xf numFmtId="0" fontId="6" fillId="6" borderId="1" applyAlignment="1" pivotButton="0" quotePrefix="0" xfId="0">
      <alignment horizontal="left" vertical="center" wrapText="1"/>
    </xf>
    <xf numFmtId="49" fontId="7" fillId="5" borderId="1" pivotButton="0" quotePrefix="0" xfId="0"/>
    <xf numFmtId="164" fontId="5" fillId="5" borderId="1" applyAlignment="1" pivotButton="0" quotePrefix="0" xfId="0">
      <alignment horizontal="left" vertical="center"/>
    </xf>
    <xf numFmtId="164" fontId="5" fillId="6" borderId="1" applyAlignment="1" pivotButton="0" quotePrefix="0" xfId="0">
      <alignment horizontal="left" vertical="center"/>
    </xf>
    <xf numFmtId="165" fontId="5" fillId="5" borderId="1" applyAlignment="1" pivotButton="0" quotePrefix="0" xfId="0">
      <alignment horizontal="left" vertical="center"/>
    </xf>
    <xf numFmtId="166" fontId="7" fillId="6" borderId="1" pivotButton="0" quotePrefix="0" xfId="0"/>
    <xf numFmtId="164" fontId="7" fillId="6" borderId="1" pivotButton="0" quotePrefix="0" xfId="0"/>
    <xf numFmtId="0" fontId="3" fillId="2" borderId="0" applyAlignment="1" pivotButton="0" quotePrefix="0" xfId="0">
      <alignment horizontal="left" vertical="center"/>
    </xf>
    <xf numFmtId="164" fontId="7" fillId="5" borderId="1" pivotButton="0" quotePrefix="0" xfId="0"/>
    <xf numFmtId="49" fontId="7" fillId="6" borderId="1" pivotButton="0" quotePrefix="0" xfId="0"/>
    <xf numFmtId="0" fontId="3" fillId="7" borderId="2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left" vertical="center"/>
    </xf>
    <xf numFmtId="0" fontId="9" fillId="5" borderId="1" applyAlignment="1" pivotButton="0" quotePrefix="0" xfId="0">
      <alignment horizontal="left" vertical="center"/>
    </xf>
    <xf numFmtId="164" fontId="10" fillId="5" borderId="1" applyAlignment="1" pivotButton="0" quotePrefix="0" xfId="0">
      <alignment horizontal="left" vertical="center"/>
    </xf>
    <xf numFmtId="164" fontId="9" fillId="5" borderId="1" applyAlignment="1" pivotButton="0" quotePrefix="0" xfId="0">
      <alignment horizontal="left" vertical="center"/>
    </xf>
    <xf numFmtId="165" fontId="9" fillId="5" borderId="1" applyAlignment="1" pivotButton="0" quotePrefix="0" xfId="0">
      <alignment horizontal="left" vertical="center"/>
    </xf>
    <xf numFmtId="0" fontId="8" fillId="6" borderId="1" applyAlignment="1" pivotButton="0" quotePrefix="0" xfId="0">
      <alignment horizontal="left" vertical="center"/>
    </xf>
    <xf numFmtId="0" fontId="9" fillId="6" borderId="1" applyAlignment="1" pivotButton="0" quotePrefix="0" xfId="0">
      <alignment horizontal="left" vertical="center"/>
    </xf>
    <xf numFmtId="164" fontId="9" fillId="6" borderId="1" applyAlignment="1" pivotButton="0" quotePrefix="0" xfId="0">
      <alignment horizontal="left" vertical="center"/>
    </xf>
    <xf numFmtId="164" fontId="10" fillId="6" borderId="1" applyAlignment="1" pivotButton="0" quotePrefix="0" xfId="0">
      <alignment horizontal="left" vertical="center"/>
    </xf>
    <xf numFmtId="165" fontId="9" fillId="6" borderId="1" applyAlignment="1" pivotButton="0" quotePrefix="0" xfId="0">
      <alignment horizontal="left" vertical="center"/>
    </xf>
    <xf numFmtId="165" fontId="5" fillId="6" borderId="1" applyAlignment="1" pivotButton="0" quotePrefix="0" xfId="0">
      <alignment horizontal="left" vertical="center"/>
    </xf>
    <xf numFmtId="0" fontId="3" fillId="4" borderId="3" applyAlignment="1" pivotButton="0" quotePrefix="0" xfId="0">
      <alignment horizontal="left" vertical="center"/>
    </xf>
    <xf numFmtId="0" fontId="0" fillId="0" borderId="4" pivotButton="0" quotePrefix="0" xfId="0"/>
    <xf numFmtId="0" fontId="4" fillId="5" borderId="5" applyAlignment="1" pivotButton="0" quotePrefix="0" xfId="0">
      <alignment horizontal="left" vertical="center"/>
    </xf>
    <xf numFmtId="0" fontId="5" fillId="5" borderId="5" applyAlignment="1" pivotButton="0" quotePrefix="0" xfId="0">
      <alignment horizontal="left" vertical="center"/>
    </xf>
    <xf numFmtId="0" fontId="6" fillId="5" borderId="5" applyAlignment="1" pivotButton="0" quotePrefix="0" xfId="0">
      <alignment horizontal="left" vertical="center"/>
    </xf>
    <xf numFmtId="0" fontId="6" fillId="5" borderId="5" applyAlignment="1" pivotButton="0" quotePrefix="0" xfId="0">
      <alignment horizontal="left" vertical="center" wrapText="1"/>
    </xf>
    <xf numFmtId="0" fontId="4" fillId="6" borderId="5" applyAlignment="1" pivotButton="0" quotePrefix="0" xfId="0">
      <alignment horizontal="left" vertical="center"/>
    </xf>
    <xf numFmtId="0" fontId="5" fillId="6" borderId="5" applyAlignment="1" pivotButton="0" quotePrefix="0" xfId="0">
      <alignment horizontal="left" vertical="center"/>
    </xf>
    <xf numFmtId="0" fontId="6" fillId="6" borderId="5" applyAlignment="1" pivotButton="0" quotePrefix="0" xfId="0">
      <alignment horizontal="left" vertical="center"/>
    </xf>
    <xf numFmtId="0" fontId="6" fillId="6" borderId="5" applyAlignment="1" pivotButton="0" quotePrefix="0" xfId="0">
      <alignment horizontal="left" vertical="center" wrapText="1"/>
    </xf>
    <xf numFmtId="49" fontId="7" fillId="5" borderId="5" pivotButton="0" quotePrefix="0" xfId="0"/>
    <xf numFmtId="164" fontId="5" fillId="5" borderId="5" applyAlignment="1" pivotButton="0" quotePrefix="0" xfId="0">
      <alignment horizontal="left" vertical="center"/>
    </xf>
    <xf numFmtId="164" fontId="5" fillId="6" borderId="5" applyAlignment="1" pivotButton="0" quotePrefix="0" xfId="0">
      <alignment horizontal="left" vertical="center"/>
    </xf>
    <xf numFmtId="165" fontId="5" fillId="5" borderId="5" applyAlignment="1" pivotButton="0" quotePrefix="0" xfId="0">
      <alignment horizontal="left" vertical="center"/>
    </xf>
    <xf numFmtId="166" fontId="7" fillId="6" borderId="5" pivotButton="0" quotePrefix="0" xfId="0"/>
    <xf numFmtId="164" fontId="7" fillId="6" borderId="5" pivotButton="0" quotePrefix="0" xfId="0"/>
    <xf numFmtId="0" fontId="3" fillId="2" borderId="3" applyAlignment="1" pivotButton="0" quotePrefix="0" xfId="0">
      <alignment horizontal="left" vertical="center"/>
    </xf>
    <xf numFmtId="164" fontId="7" fillId="5" borderId="5" pivotButton="0" quotePrefix="0" xfId="0"/>
    <xf numFmtId="49" fontId="7" fillId="6" borderId="5" pivotButton="0" quotePrefix="0" xfId="0"/>
    <xf numFmtId="0" fontId="3" fillId="7" borderId="3" applyAlignment="1" pivotButton="0" quotePrefix="0" xfId="0">
      <alignment horizontal="center" vertical="center" wrapText="1"/>
    </xf>
    <xf numFmtId="0" fontId="8" fillId="5" borderId="5" applyAlignment="1" pivotButton="0" quotePrefix="0" xfId="0">
      <alignment horizontal="left" vertical="center"/>
    </xf>
    <xf numFmtId="0" fontId="9" fillId="5" borderId="5" applyAlignment="1" pivotButton="0" quotePrefix="0" xfId="0">
      <alignment horizontal="left" vertical="center"/>
    </xf>
    <xf numFmtId="164" fontId="10" fillId="5" borderId="5" applyAlignment="1" pivotButton="0" quotePrefix="0" xfId="0">
      <alignment horizontal="left" vertical="center"/>
    </xf>
    <xf numFmtId="164" fontId="9" fillId="5" borderId="5" applyAlignment="1" pivotButton="0" quotePrefix="0" xfId="0">
      <alignment horizontal="left" vertical="center"/>
    </xf>
    <xf numFmtId="165" fontId="9" fillId="5" borderId="5" applyAlignment="1" pivotButton="0" quotePrefix="0" xfId="0">
      <alignment horizontal="left" vertical="center"/>
    </xf>
    <xf numFmtId="0" fontId="8" fillId="6" borderId="5" applyAlignment="1" pivotButton="0" quotePrefix="0" xfId="0">
      <alignment horizontal="left" vertical="center"/>
    </xf>
    <xf numFmtId="0" fontId="9" fillId="6" borderId="5" applyAlignment="1" pivotButton="0" quotePrefix="0" xfId="0">
      <alignment horizontal="left" vertical="center"/>
    </xf>
    <xf numFmtId="164" fontId="9" fillId="6" borderId="5" applyAlignment="1" pivotButton="0" quotePrefix="0" xfId="0">
      <alignment horizontal="left" vertical="center"/>
    </xf>
    <xf numFmtId="164" fontId="10" fillId="6" borderId="5" applyAlignment="1" pivotButton="0" quotePrefix="0" xfId="0">
      <alignment horizontal="left" vertical="center"/>
    </xf>
    <xf numFmtId="165" fontId="9" fillId="6" borderId="5" applyAlignment="1" pivotButton="0" quotePrefix="0" xfId="0">
      <alignment horizontal="left" vertical="center"/>
    </xf>
    <xf numFmtId="165" fontId="5" fillId="6" borderId="5" applyAlignment="1" pivotButton="0" quotePrefix="0" xfId="0">
      <alignment horizontal="left" vertical="center"/>
    </xf>
    <xf numFmtId="0" fontId="11" fillId="2" borderId="0" applyAlignment="1" pivotButton="0" quotePrefix="0" xfId="0">
      <alignment horizontal="right" vertical="top"/>
    </xf>
    <xf numFmtId="0" fontId="12" fillId="2" borderId="0" applyAlignment="1" pivotButton="0" quotePrefix="0" xfId="0">
      <alignment horizontal="left" vertical="center"/>
    </xf>
    <xf numFmtId="0" fontId="13" fillId="2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left" vertical="center"/>
    </xf>
    <xf numFmtId="0" fontId="0" fillId="8" borderId="0" pivotButton="0" quotePrefix="0" xfId="0"/>
    <xf numFmtId="0" fontId="15" fillId="8" borderId="7" applyAlignment="1" pivotButton="0" quotePrefix="0" xfId="0">
      <alignment horizontal="left" vertical="center"/>
    </xf>
    <xf numFmtId="0" fontId="16" fillId="8" borderId="0" applyAlignment="1" pivotButton="0" quotePrefix="0" xfId="0">
      <alignment horizontal="left" vertical="center" wrapText="1"/>
    </xf>
    <xf numFmtId="0" fontId="17" fillId="9" borderId="0" applyAlignment="1" pivotButton="0" quotePrefix="0" xfId="0">
      <alignment horizontal="left" vertical="center" wrapText="1"/>
    </xf>
    <xf numFmtId="0" fontId="0" fillId="9" borderId="0" pivotButton="0" quotePrefix="0" xfId="0"/>
    <xf numFmtId="0" fontId="18" fillId="2" borderId="0" applyAlignment="1" pivotButton="0" quotePrefix="0" xfId="0">
      <alignment horizontal="left" vertical="center"/>
    </xf>
    <xf numFmtId="0" fontId="0" fillId="0" borderId="6" pivotButton="0" quotePrefix="0" xfId="0"/>
  </cellXfs>
  <cellStyles count="1">
    <cellStyle name="Normal" xfId="0" builtinId="0" hidden="0"/>
  </cellStyles>
  <dxfs count="1">
    <dxf>
      <fill>
        <patternFill patternType="solid">
          <fgColor rgb="FFE8F5E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Patrimônio</a:t>
            </a:r>
          </a:p>
        </rich>
      </tx>
    </title>
    <plotArea>
      <lineChart>
        <grouping val="standard"/>
        <ser>
          <idx val="0"/>
          <order val="0"/>
          <tx>
            <strRef>
              <f>'Projeção Anual'!F6</f>
            </strRef>
          </tx>
          <spPr>
            <a:ln xmlns:a="http://schemas.openxmlformats.org/drawingml/2006/main" w="20000">
              <a:solidFill>
                <a:srgbClr val="8B5CF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'Projeção Anual'!$F$7:$F$46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image" Target="/xl/media/image3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8572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8</col>
      <colOff>0</colOff>
      <row>7</row>
      <rowOff>0</rowOff>
    </from>
    <ext cx="864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0</row>
      <rowOff>0</rowOff>
    </from>
    <ext cx="685800" cy="6858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8B5CF6"/>
    <outlinePr summaryBelow="1" summaryRight="1"/>
    <pageSetUpPr/>
  </sheetPr>
  <dimension ref="A1:E5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42" customWidth="1" min="3" max="3"/>
    <col width="38" customWidth="1" min="4" max="4"/>
    <col width="3" customWidth="1" min="5" max="5"/>
  </cols>
  <sheetData>
    <row r="1" ht="20" customHeight="1">
      <c r="A1" s="1" t="n"/>
      <c r="B1" s="1" t="n"/>
      <c r="C1" s="1" t="n"/>
      <c r="D1" s="1" t="n"/>
      <c r="E1" s="1" t="n"/>
    </row>
    <row r="2" ht="22" customHeight="1">
      <c r="A2" s="1" t="n"/>
      <c r="B2" s="1" t="n"/>
      <c r="C2" s="66" t="inlineStr">
        <is>
          <t>🎯</t>
        </is>
      </c>
      <c r="E2" s="1" t="n"/>
    </row>
    <row r="3" ht="22" customHeight="1">
      <c r="A3" s="1" t="n"/>
      <c r="B3" s="1" t="n"/>
      <c r="E3" s="1" t="n"/>
    </row>
    <row r="4" ht="22" customHeight="1">
      <c r="A4" s="1" t="n"/>
      <c r="B4" s="1" t="n"/>
      <c r="C4" s="1" t="n"/>
      <c r="D4" s="1" t="n"/>
      <c r="E4" s="1" t="n"/>
    </row>
    <row r="5" ht="46" customHeight="1">
      <c r="A5" s="1" t="n"/>
      <c r="B5" s="1" t="n"/>
      <c r="C5" s="67" t="inlineStr">
        <is>
          <t>Simulador de Independência Financeira</t>
        </is>
      </c>
      <c r="E5" s="1" t="n"/>
    </row>
    <row r="6" ht="24" customHeight="1">
      <c r="A6" s="1" t="n"/>
      <c r="B6" s="1" t="n"/>
      <c r="C6" s="68" t="inlineStr">
        <is>
          <t>Projete o patrimônio necessário para viver de renda</t>
        </is>
      </c>
      <c r="E6" s="1" t="n"/>
    </row>
    <row r="7" ht="20" customHeight="1">
      <c r="A7" s="1" t="n"/>
      <c r="B7" s="1" t="n"/>
      <c r="C7" s="1" t="n"/>
      <c r="D7" s="1" t="n"/>
      <c r="E7" s="1" t="n"/>
    </row>
    <row r="8" ht="4" customHeight="1">
      <c r="A8" s="1" t="n"/>
      <c r="B8" s="4" t="n"/>
    </row>
    <row r="9" ht="10" customHeight="1">
      <c r="A9" s="1" t="n"/>
      <c r="B9" s="1" t="n"/>
      <c r="C9" s="1" t="n"/>
      <c r="D9" s="1" t="n"/>
      <c r="E9" s="1" t="n"/>
    </row>
    <row r="10" ht="22" customHeight="1">
      <c r="A10" s="1" t="n"/>
      <c r="B10" s="69" t="inlineStr">
        <is>
          <t xml:space="preserve">  ABAS DESTA PLANILHA</t>
        </is>
      </c>
      <c r="E10" s="1" t="n"/>
    </row>
    <row r="11" ht="26" customHeight="1">
      <c r="A11" s="1" t="n"/>
      <c r="B11" s="70" t="n"/>
      <c r="C11" s="71" t="inlineStr">
        <is>
          <t xml:space="preserve">  Parâmetros</t>
        </is>
      </c>
      <c r="D11" s="72" t="inlineStr">
        <is>
          <t>Insira sua situação atual e defina a meta de IF</t>
        </is>
      </c>
      <c r="E11" s="70" t="n"/>
    </row>
    <row r="12" ht="26" customHeight="1">
      <c r="A12" s="1" t="n"/>
      <c r="B12" s="70" t="n"/>
      <c r="C12" s="71" t="inlineStr">
        <is>
          <t xml:space="preserve">  Projeção Anual</t>
        </is>
      </c>
      <c r="D12" s="72" t="inlineStr">
        <is>
          <t>Evolução do patrimônio ano a ano com gráfico</t>
        </is>
      </c>
      <c r="E12" s="70" t="n"/>
    </row>
    <row r="13" ht="26" customHeight="1">
      <c r="A13" s="1" t="n"/>
      <c r="B13" s="70" t="n"/>
      <c r="C13" s="71" t="inlineStr">
        <is>
          <t xml:space="preserve">  Cenários</t>
        </is>
      </c>
      <c r="D13" s="72" t="inlineStr">
        <is>
          <t>Compare cenários conservador, moderado e arrojado</t>
        </is>
      </c>
      <c r="E13" s="70" t="n"/>
    </row>
    <row r="14" ht="8" customHeight="1">
      <c r="A14" s="1" t="n"/>
      <c r="B14" s="1" t="n"/>
      <c r="C14" s="1" t="n"/>
      <c r="D14" s="1" t="n"/>
      <c r="E14" s="1" t="n"/>
    </row>
    <row r="15" ht="22" customHeight="1">
      <c r="A15" s="1" t="n"/>
      <c r="B15" s="73" t="inlineStr">
        <is>
          <t xml:space="preserve">  💡  Altere apenas as células em AZUL. A simulação usa juros compostos com a fórmula FV do Excel.</t>
        </is>
      </c>
      <c r="E15" s="74" t="n"/>
    </row>
    <row r="16" ht="8" customHeight="1">
      <c r="A16" s="1" t="n"/>
      <c r="B16" s="1" t="n"/>
      <c r="C16" s="1" t="n"/>
      <c r="D16" s="1" t="n"/>
      <c r="E16" s="1" t="n"/>
    </row>
    <row r="17" ht="20" customHeight="1">
      <c r="A17" s="1" t="n"/>
      <c r="B17" s="75" t="inlineStr">
        <is>
          <t>Desenvolvido por Finrok  ·  finrok.app  ·  Todos os dados são confidenciais</t>
        </is>
      </c>
      <c r="E17" s="1" t="n"/>
    </row>
    <row r="18" ht="20" customHeight="1">
      <c r="A18" s="1" t="n"/>
      <c r="B18" s="1" t="n"/>
      <c r="C18" s="1" t="n"/>
      <c r="D18" s="1" t="n"/>
      <c r="E18" s="1" t="n"/>
    </row>
    <row r="19" ht="20" customHeight="1">
      <c r="A19" s="1" t="n"/>
      <c r="B19" s="1" t="n"/>
      <c r="C19" s="1" t="n"/>
      <c r="D19" s="1" t="n"/>
      <c r="E19" s="1" t="n"/>
    </row>
    <row r="20" ht="20" customHeight="1">
      <c r="A20" s="1" t="n"/>
      <c r="B20" s="1" t="n"/>
      <c r="C20" s="1" t="n"/>
      <c r="D20" s="1" t="n"/>
      <c r="E20" s="1" t="n"/>
    </row>
    <row r="21" ht="20" customHeight="1">
      <c r="A21" s="1" t="n"/>
      <c r="B21" s="1" t="n"/>
      <c r="C21" s="1" t="n"/>
      <c r="D21" s="1" t="n"/>
      <c r="E21" s="1" t="n"/>
    </row>
    <row r="22" ht="20" customHeight="1">
      <c r="A22" s="1" t="n"/>
      <c r="B22" s="1" t="n"/>
      <c r="C22" s="1" t="n"/>
      <c r="D22" s="1" t="n"/>
      <c r="E22" s="1" t="n"/>
    </row>
    <row r="23" ht="20" customHeight="1">
      <c r="A23" s="1" t="n"/>
      <c r="B23" s="1" t="n"/>
      <c r="C23" s="1" t="n"/>
      <c r="D23" s="1" t="n"/>
      <c r="E23" s="1" t="n"/>
    </row>
    <row r="24" ht="20" customHeight="1">
      <c r="A24" s="1" t="n"/>
      <c r="B24" s="1" t="n"/>
      <c r="C24" s="1" t="n"/>
      <c r="D24" s="1" t="n"/>
      <c r="E24" s="1" t="n"/>
    </row>
    <row r="25" ht="20" customHeight="1">
      <c r="A25" s="1" t="n"/>
      <c r="B25" s="1" t="n"/>
      <c r="C25" s="1" t="n"/>
      <c r="D25" s="1" t="n"/>
      <c r="E25" s="1" t="n"/>
    </row>
    <row r="26" ht="20" customHeight="1">
      <c r="A26" s="1" t="n"/>
      <c r="B26" s="1" t="n"/>
      <c r="C26" s="1" t="n"/>
      <c r="D26" s="1" t="n"/>
      <c r="E26" s="1" t="n"/>
    </row>
    <row r="27" ht="20" customHeight="1">
      <c r="A27" s="1" t="n"/>
      <c r="B27" s="1" t="n"/>
      <c r="C27" s="1" t="n"/>
      <c r="D27" s="1" t="n"/>
      <c r="E27" s="1" t="n"/>
    </row>
    <row r="28" ht="20" customHeight="1">
      <c r="A28" s="1" t="n"/>
      <c r="B28" s="1" t="n"/>
      <c r="C28" s="1" t="n"/>
      <c r="D28" s="1" t="n"/>
      <c r="E28" s="1" t="n"/>
    </row>
    <row r="29" ht="20" customHeight="1">
      <c r="A29" s="1" t="n"/>
      <c r="B29" s="1" t="n"/>
      <c r="C29" s="1" t="n"/>
      <c r="D29" s="1" t="n"/>
      <c r="E29" s="1" t="n"/>
    </row>
    <row r="30" ht="20" customHeight="1">
      <c r="A30" s="1" t="n"/>
      <c r="B30" s="1" t="n"/>
      <c r="C30" s="1" t="n"/>
      <c r="D30" s="1" t="n"/>
      <c r="E30" s="1" t="n"/>
    </row>
    <row r="31" ht="20" customHeight="1">
      <c r="A31" s="1" t="n"/>
      <c r="B31" s="1" t="n"/>
      <c r="C31" s="1" t="n"/>
      <c r="D31" s="1" t="n"/>
      <c r="E31" s="1" t="n"/>
    </row>
    <row r="32" ht="20" customHeight="1">
      <c r="A32" s="1" t="n"/>
      <c r="B32" s="1" t="n"/>
      <c r="C32" s="1" t="n"/>
      <c r="D32" s="1" t="n"/>
      <c r="E32" s="1" t="n"/>
    </row>
    <row r="33" ht="20" customHeight="1">
      <c r="A33" s="1" t="n"/>
      <c r="B33" s="1" t="n"/>
      <c r="C33" s="1" t="n"/>
      <c r="D33" s="1" t="n"/>
      <c r="E33" s="1" t="n"/>
    </row>
    <row r="34" ht="20" customHeight="1">
      <c r="A34" s="1" t="n"/>
      <c r="B34" s="1" t="n"/>
      <c r="C34" s="1" t="n"/>
      <c r="D34" s="1" t="n"/>
      <c r="E34" s="1" t="n"/>
    </row>
    <row r="35" ht="20" customHeight="1">
      <c r="A35" s="1" t="n"/>
      <c r="B35" s="1" t="n"/>
      <c r="C35" s="1" t="n"/>
      <c r="D35" s="1" t="n"/>
      <c r="E35" s="1" t="n"/>
    </row>
    <row r="36" ht="20" customHeight="1">
      <c r="A36" s="1" t="n"/>
      <c r="B36" s="1" t="n"/>
      <c r="C36" s="1" t="n"/>
      <c r="D36" s="1" t="n"/>
      <c r="E36" s="1" t="n"/>
    </row>
    <row r="37" ht="20" customHeight="1">
      <c r="A37" s="1" t="n"/>
      <c r="B37" s="1" t="n"/>
      <c r="C37" s="1" t="n"/>
      <c r="D37" s="1" t="n"/>
      <c r="E37" s="1" t="n"/>
    </row>
    <row r="38" ht="20" customHeight="1">
      <c r="A38" s="1" t="n"/>
      <c r="B38" s="1" t="n"/>
      <c r="C38" s="1" t="n"/>
      <c r="D38" s="1" t="n"/>
      <c r="E38" s="1" t="n"/>
    </row>
    <row r="39" ht="20" customHeight="1">
      <c r="A39" s="1" t="n"/>
      <c r="B39" s="1" t="n"/>
      <c r="C39" s="1" t="n"/>
      <c r="D39" s="1" t="n"/>
      <c r="E39" s="1" t="n"/>
    </row>
    <row r="40" ht="20" customHeight="1">
      <c r="A40" s="1" t="n"/>
      <c r="B40" s="1" t="n"/>
      <c r="C40" s="1" t="n"/>
      <c r="D40" s="1" t="n"/>
      <c r="E40" s="1" t="n"/>
    </row>
    <row r="41" ht="20" customHeight="1">
      <c r="A41" s="1" t="n"/>
      <c r="B41" s="1" t="n"/>
      <c r="C41" s="1" t="n"/>
      <c r="D41" s="1" t="n"/>
      <c r="E41" s="1" t="n"/>
    </row>
    <row r="42" ht="20" customHeight="1">
      <c r="A42" s="1" t="n"/>
      <c r="B42" s="1" t="n"/>
      <c r="C42" s="1" t="n"/>
      <c r="D42" s="1" t="n"/>
      <c r="E42" s="1" t="n"/>
    </row>
    <row r="43" ht="20" customHeight="1">
      <c r="A43" s="1" t="n"/>
      <c r="B43" s="1" t="n"/>
      <c r="C43" s="1" t="n"/>
      <c r="D43" s="1" t="n"/>
      <c r="E43" s="1" t="n"/>
    </row>
    <row r="44" ht="20" customHeight="1">
      <c r="A44" s="1" t="n"/>
      <c r="B44" s="1" t="n"/>
      <c r="C44" s="1" t="n"/>
      <c r="D44" s="1" t="n"/>
      <c r="E44" s="1" t="n"/>
    </row>
    <row r="45" ht="20" customHeight="1">
      <c r="A45" s="1" t="n"/>
      <c r="B45" s="1" t="n"/>
      <c r="C45" s="1" t="n"/>
      <c r="D45" s="1" t="n"/>
      <c r="E45" s="1" t="n"/>
    </row>
    <row r="46" ht="20" customHeight="1">
      <c r="A46" s="1" t="n"/>
      <c r="B46" s="1" t="n"/>
      <c r="C46" s="1" t="n"/>
      <c r="D46" s="1" t="n"/>
      <c r="E46" s="1" t="n"/>
    </row>
    <row r="47" ht="20" customHeight="1">
      <c r="A47" s="1" t="n"/>
      <c r="B47" s="1" t="n"/>
      <c r="C47" s="1" t="n"/>
      <c r="D47" s="1" t="n"/>
      <c r="E47" s="1" t="n"/>
    </row>
    <row r="48" ht="20" customHeight="1">
      <c r="A48" s="1" t="n"/>
      <c r="B48" s="1" t="n"/>
      <c r="C48" s="1" t="n"/>
      <c r="D48" s="1" t="n"/>
      <c r="E48" s="1" t="n"/>
    </row>
    <row r="49" ht="20" customHeight="1">
      <c r="A49" s="1" t="n"/>
      <c r="B49" s="1" t="n"/>
      <c r="C49" s="1" t="n"/>
      <c r="D49" s="1" t="n"/>
      <c r="E49" s="1" t="n"/>
    </row>
    <row r="50" ht="20" customHeight="1">
      <c r="A50" s="1" t="n"/>
      <c r="B50" s="1" t="n"/>
      <c r="C50" s="1" t="n"/>
      <c r="D50" s="1" t="n"/>
      <c r="E50" s="1" t="n"/>
    </row>
    <row r="51" ht="20" customHeight="1">
      <c r="A51" s="1" t="n"/>
      <c r="B51" s="1" t="n"/>
      <c r="C51" s="1" t="n"/>
      <c r="D51" s="1" t="n"/>
      <c r="E51" s="1" t="n"/>
    </row>
    <row r="52" ht="20" customHeight="1">
      <c r="A52" s="1" t="n"/>
      <c r="B52" s="1" t="n"/>
      <c r="C52" s="1" t="n"/>
      <c r="D52" s="1" t="n"/>
      <c r="E52" s="1" t="n"/>
    </row>
    <row r="53" ht="20" customHeight="1">
      <c r="A53" s="1" t="n"/>
      <c r="B53" s="1" t="n"/>
      <c r="C53" s="1" t="n"/>
      <c r="D53" s="1" t="n"/>
      <c r="E53" s="1" t="n"/>
    </row>
    <row r="54" ht="20" customHeight="1">
      <c r="A54" s="1" t="n"/>
      <c r="B54" s="1" t="n"/>
      <c r="C54" s="1" t="n"/>
      <c r="D54" s="1" t="n"/>
      <c r="E54" s="1" t="n"/>
    </row>
  </sheetData>
  <mergeCells count="10">
    <mergeCell ref="B10:D10"/>
    <mergeCell ref="B8:E8"/>
    <mergeCell ref="C6:D6"/>
    <mergeCell ref="C12"/>
    <mergeCell ref="C2:D3"/>
    <mergeCell ref="C5:D5"/>
    <mergeCell ref="B17:D17"/>
    <mergeCell ref="C11"/>
    <mergeCell ref="B15:D15"/>
    <mergeCell ref="C13"/>
  </mergeCells>
  <pageMargins left="0.75" right="0.75" top="1" bottom="1" header="0.5" footer="0.5"/>
  <pageSetup paperSize="9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8B5CF6"/>
    <outlinePr summaryBelow="1" summaryRight="1"/>
    <pageSetUpPr fitToPage="1"/>
  </sheetPr>
  <dimension ref="A1:E30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20" customWidth="1" min="2" max="2"/>
    <col width="12" customWidth="1" min="3" max="3"/>
    <col width="44" customWidth="1" min="4" max="4"/>
  </cols>
  <sheetData>
    <row r="1" ht="28" customHeight="1">
      <c r="A1" s="1" t="n"/>
      <c r="B1" s="1" t="n"/>
      <c r="C1" s="1" t="n"/>
      <c r="D1" s="2" t="inlineStr">
        <is>
          <t xml:space="preserve">  SIMULADOR DE INDEPENDÊNCIA FINANCEIRA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Calcule quanto precisa investir para viver de renda  |  finrok.app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35" t="inlineStr">
        <is>
          <t xml:space="preserve">  ▶  DADOS PESSOAIS</t>
        </is>
      </c>
      <c r="B6" s="76" t="n"/>
      <c r="C6" s="76" t="n"/>
      <c r="D6" s="76" t="n"/>
      <c r="E6" s="76" t="n"/>
    </row>
    <row r="7" ht="22" customHeight="1">
      <c r="A7" s="37" t="inlineStr">
        <is>
          <t>Idade atual (anos)</t>
        </is>
      </c>
      <c r="B7" s="38" t="n">
        <v>30</v>
      </c>
      <c r="C7" s="39" t="inlineStr">
        <is>
          <t>anos</t>
        </is>
      </c>
      <c r="D7" s="40" t="inlineStr"/>
      <c r="E7" s="36" t="n"/>
    </row>
    <row r="8" ht="22" customHeight="1">
      <c r="A8" s="41" t="inlineStr">
        <is>
          <t>Idade alvo para IF (anos)</t>
        </is>
      </c>
      <c r="B8" s="42" t="n">
        <v>55</v>
      </c>
      <c r="C8" s="43" t="inlineStr">
        <is>
          <t>anos</t>
        </is>
      </c>
      <c r="D8" s="44" t="inlineStr"/>
      <c r="E8" s="36" t="n"/>
    </row>
    <row r="9" ht="22" customHeight="1">
      <c r="A9" s="37" t="inlineStr">
        <is>
          <t>Anos até a IF</t>
        </is>
      </c>
      <c r="B9" s="45">
        <f>B8-B7</f>
        <v/>
      </c>
      <c r="C9" s="39" t="inlineStr">
        <is>
          <t>anos</t>
        </is>
      </c>
      <c r="D9" s="40" t="inlineStr">
        <is>
          <t>Calculado automaticamente</t>
        </is>
      </c>
      <c r="E9" s="36" t="n"/>
    </row>
    <row r="10" ht="22" customHeight="1">
      <c r="A10" s="41" t="inlineStr">
        <is>
          <t>Expectativa de vida (anos)</t>
        </is>
      </c>
      <c r="B10" s="42" t="n">
        <v>90</v>
      </c>
      <c r="C10" s="43" t="inlineStr">
        <is>
          <t>anos</t>
        </is>
      </c>
      <c r="D10" s="44" t="inlineStr"/>
      <c r="E10" s="36" t="n"/>
    </row>
    <row r="11" ht="20" customHeight="1">
      <c r="A11" s="36" t="n"/>
      <c r="B11" s="36" t="n"/>
      <c r="C11" s="36" t="n"/>
      <c r="D11" s="36" t="n"/>
      <c r="E11" s="36" t="n"/>
    </row>
    <row r="12" ht="18" customHeight="1">
      <c r="A12" s="35" t="inlineStr">
        <is>
          <t xml:space="preserve">  ▶  SITUAÇÃO FINANCEIRA ATUAL</t>
        </is>
      </c>
      <c r="B12" s="76" t="n"/>
      <c r="C12" s="76" t="n"/>
      <c r="D12" s="76" t="n"/>
      <c r="E12" s="76" t="n"/>
    </row>
    <row r="13" ht="22" customHeight="1">
      <c r="A13" s="37" t="inlineStr">
        <is>
          <t>Patrimônio investido hoje (R$)</t>
        </is>
      </c>
      <c r="B13" s="46" t="n">
        <v>80000</v>
      </c>
      <c r="C13" s="39" t="inlineStr">
        <is>
          <t>R$</t>
        </is>
      </c>
      <c r="D13" s="40" t="inlineStr">
        <is>
          <t>Soma de todos os investimentos</t>
        </is>
      </c>
      <c r="E13" s="36" t="n"/>
    </row>
    <row r="14" ht="22" customHeight="1">
      <c r="A14" s="41" t="inlineStr">
        <is>
          <t>Aporte mensal atual (R$)</t>
        </is>
      </c>
      <c r="B14" s="47" t="n">
        <v>2500</v>
      </c>
      <c r="C14" s="43" t="inlineStr">
        <is>
          <t>R$/mês</t>
        </is>
      </c>
      <c r="D14" s="44" t="inlineStr">
        <is>
          <t>Quanto investe por mês hoje</t>
        </is>
      </c>
      <c r="E14" s="36" t="n"/>
    </row>
    <row r="15" ht="20" customHeight="1">
      <c r="A15" s="36" t="n"/>
      <c r="B15" s="36" t="n"/>
      <c r="C15" s="36" t="n"/>
      <c r="D15" s="36" t="n"/>
      <c r="E15" s="36" t="n"/>
    </row>
    <row r="16" ht="18" customHeight="1">
      <c r="A16" s="35" t="inlineStr">
        <is>
          <t xml:space="preserve">  ▶  RENTABILIDADE</t>
        </is>
      </c>
      <c r="B16" s="76" t="n"/>
      <c r="C16" s="76" t="n"/>
      <c r="D16" s="76" t="n"/>
      <c r="E16" s="76" t="n"/>
    </row>
    <row r="17" ht="22" customHeight="1">
      <c r="A17" s="37" t="inlineStr">
        <is>
          <t>Rentabilidade real anual (% a.a.)</t>
        </is>
      </c>
      <c r="B17" s="48" t="n">
        <v>0.065</v>
      </c>
      <c r="C17" s="39" t="inlineStr">
        <is>
          <t>a.a.</t>
        </is>
      </c>
      <c r="D17" s="40" t="inlineStr">
        <is>
          <t>Acima da inflação</t>
        </is>
      </c>
      <c r="E17" s="36" t="n"/>
    </row>
    <row r="18" ht="22" customHeight="1">
      <c r="A18" s="41" t="inlineStr">
        <is>
          <t>Taxa mensal equivalente</t>
        </is>
      </c>
      <c r="B18" s="49">
        <f>(1+B17)^(1/12)-1</f>
        <v/>
      </c>
      <c r="C18" s="43" t="inlineStr">
        <is>
          <t>%/mês</t>
        </is>
      </c>
      <c r="D18" s="44" t="inlineStr">
        <is>
          <t>Calculado automaticamente</t>
        </is>
      </c>
      <c r="E18" s="36" t="n"/>
    </row>
    <row r="19" ht="22" customHeight="1">
      <c r="A19" s="37" t="inlineStr">
        <is>
          <t>Inflação estimada (% a.a.)</t>
        </is>
      </c>
      <c r="B19" s="48" t="n">
        <v>0.045</v>
      </c>
      <c r="C19" s="39" t="inlineStr">
        <is>
          <t>a.a.</t>
        </is>
      </c>
      <c r="D19" s="40" t="inlineStr">
        <is>
          <t>Para referência de poder de compra</t>
        </is>
      </c>
      <c r="E19" s="36" t="n"/>
    </row>
    <row r="20" ht="20" customHeight="1">
      <c r="A20" s="36" t="n"/>
      <c r="B20" s="36" t="n"/>
      <c r="C20" s="36" t="n"/>
      <c r="D20" s="36" t="n"/>
      <c r="E20" s="36" t="n"/>
    </row>
    <row r="21" ht="18" customHeight="1">
      <c r="A21" s="35" t="inlineStr">
        <is>
          <t xml:space="preserve">  ▶  META DE INDEPENDÊNCIA FINANCEIRA</t>
        </is>
      </c>
      <c r="B21" s="76" t="n"/>
      <c r="C21" s="76" t="n"/>
      <c r="D21" s="76" t="n"/>
      <c r="E21" s="76" t="n"/>
    </row>
    <row r="22" ht="22" customHeight="1">
      <c r="A22" s="41" t="inlineStr">
        <is>
          <t>Renda mensal desejada (R$)</t>
        </is>
      </c>
      <c r="B22" s="47" t="n">
        <v>15000</v>
      </c>
      <c r="C22" s="43" t="inlineStr">
        <is>
          <t>R$</t>
        </is>
      </c>
      <c r="D22" s="44" t="inlineStr">
        <is>
          <t>Quanto quer receber por mês na IF</t>
        </is>
      </c>
      <c r="E22" s="36" t="n"/>
    </row>
    <row r="23" ht="22" customHeight="1">
      <c r="A23" s="37" t="inlineStr">
        <is>
          <t>Taxa de retirada segura (Regra 4%)</t>
        </is>
      </c>
      <c r="B23" s="48" t="n">
        <v>0.04</v>
      </c>
      <c r="C23" s="39" t="inlineStr">
        <is>
          <t>% a.a.</t>
        </is>
      </c>
      <c r="D23" s="40" t="inlineStr">
        <is>
          <t>Safe Withdrawal Rate</t>
        </is>
      </c>
      <c r="E23" s="36" t="n"/>
    </row>
    <row r="24" ht="22" customHeight="1">
      <c r="A24" s="41" t="inlineStr">
        <is>
          <t>Patrimônio necessário (R$)</t>
        </is>
      </c>
      <c r="B24" s="50">
        <f>B22*12/B23</f>
        <v/>
      </c>
      <c r="C24" s="43" t="inlineStr">
        <is>
          <t>R$</t>
        </is>
      </c>
      <c r="D24" s="44" t="inlineStr">
        <is>
          <t>Renda anual ÷ taxa retirada</t>
        </is>
      </c>
      <c r="E24" s="36" t="n"/>
    </row>
    <row r="25" ht="20" customHeight="1">
      <c r="A25" s="36" t="n"/>
      <c r="B25" s="36" t="n"/>
      <c r="C25" s="36" t="n"/>
      <c r="D25" s="36" t="n"/>
      <c r="E25" s="36" t="n"/>
    </row>
    <row r="26" ht="18" customHeight="1">
      <c r="A26" s="51" t="inlineStr">
        <is>
          <t xml:space="preserve">  ▶  RESULTADO DA SIMULAÇÃO</t>
        </is>
      </c>
      <c r="B26" s="76" t="n"/>
      <c r="C26" s="76" t="n"/>
      <c r="D26" s="76" t="n"/>
      <c r="E26" s="76" t="n"/>
    </row>
    <row r="27" ht="22" customHeight="1">
      <c r="A27" s="37" t="inlineStr">
        <is>
          <t>Patrimônio projetado (R$)</t>
        </is>
      </c>
      <c r="B27" s="52">
        <f>FV(B18,B9*12,-B14,-B13)</f>
        <v/>
      </c>
      <c r="C27" s="39" t="inlineStr">
        <is>
          <t>R$</t>
        </is>
      </c>
      <c r="D27" s="40" t="inlineStr">
        <is>
          <t>FV com juros compostos mensais</t>
        </is>
      </c>
      <c r="E27" s="36" t="n"/>
    </row>
    <row r="28" ht="22" customHeight="1">
      <c r="A28" s="41" t="inlineStr">
        <is>
          <t>Meta atingida?</t>
        </is>
      </c>
      <c r="B28" s="53">
        <f>IF(B27&gt;=B24,"✅ SIM! Meta atingida com "&amp;TEXT(B27-B24,"R$#,##0")&amp;" de excedente","⚠️ NÃO — Déficit de "&amp;TEXT(B24-B27,"R$#,##0"))</f>
        <v/>
      </c>
      <c r="C28" s="43" t="inlineStr"/>
      <c r="D28" s="44" t="inlineStr"/>
      <c r="E28" s="36" t="n"/>
    </row>
    <row r="29" ht="22" customHeight="1">
      <c r="A29" s="37" t="inlineStr">
        <is>
          <t>Aporte mensal necessário p/ meta</t>
        </is>
      </c>
      <c r="B29" s="52">
        <f>PMT(B18,B9*12,-B13,B24)</f>
        <v/>
      </c>
      <c r="C29" s="39" t="inlineStr">
        <is>
          <t>R$/mês</t>
        </is>
      </c>
      <c r="D29" s="40" t="inlineStr">
        <is>
          <t>Quanto precisaria aportar</t>
        </is>
      </c>
      <c r="E29" s="36" t="n"/>
    </row>
    <row r="30" ht="22" customHeight="1">
      <c r="A30" s="41" t="inlineStr">
        <is>
          <t>Anos p/ atingir a meta (aporte atual)</t>
        </is>
      </c>
      <c r="B30" s="53">
        <f>IF(B14&gt;(B24-B13)*B18,NPER(B18,-B14,-B13,B24)/12,"Nunca com aporte atual")</f>
        <v/>
      </c>
      <c r="C30" s="43" t="inlineStr">
        <is>
          <t>anos</t>
        </is>
      </c>
      <c r="D30" s="44" t="inlineStr"/>
      <c r="E30" s="36" t="n"/>
    </row>
  </sheetData>
  <mergeCells count="8">
    <mergeCell ref="A21:E21"/>
    <mergeCell ref="A12:E12"/>
    <mergeCell ref="A26:E26"/>
    <mergeCell ref="A16:E16"/>
    <mergeCell ref="D3:E4"/>
    <mergeCell ref="D1:E2"/>
    <mergeCell ref="A5:E5"/>
    <mergeCell ref="A6:E6"/>
  </mergeCells>
  <pageMargins left="0.5" right="0.5" top="0.7" bottom="0.7" header="0.5" footer="0.5"/>
  <pageSetup paperSize="9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8B5CF6"/>
    <outlinePr summaryBelow="1" summaryRight="1"/>
    <pageSetUpPr fitToPage="1"/>
  </sheetPr>
  <dimension ref="A1:G4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16" customWidth="1" min="3" max="3"/>
    <col width="14" customWidth="1" min="4" max="4"/>
    <col width="16" customWidth="1" min="5" max="5"/>
    <col width="18" customWidth="1" min="6" max="6"/>
    <col width="12" customWidth="1" min="7" max="7"/>
  </cols>
  <sheetData>
    <row r="1" ht="28" customHeight="1">
      <c r="A1" s="1" t="n"/>
      <c r="B1" s="1" t="n"/>
      <c r="C1" s="1" t="n"/>
      <c r="D1" s="2" t="inlineStr">
        <is>
          <t xml:space="preserve">  PROJEÇÃO ANO A ANO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Evolução do patrimônio acumulado até a meta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54" t="inlineStr">
        <is>
          <t>Ano</t>
        </is>
      </c>
      <c r="B6" s="54" t="inlineStr">
        <is>
          <t>Idade</t>
        </is>
      </c>
      <c r="C6" s="54" t="inlineStr">
        <is>
          <t>Patrimônio Início</t>
        </is>
      </c>
      <c r="D6" s="54" t="inlineStr">
        <is>
          <t>Aporte Anual</t>
        </is>
      </c>
      <c r="E6" s="54" t="inlineStr">
        <is>
          <t>Rendimento (R$)</t>
        </is>
      </c>
      <c r="F6" s="54" t="inlineStr">
        <is>
          <t>Patrimônio Fim</t>
        </is>
      </c>
      <c r="G6" s="54" t="inlineStr">
        <is>
          <t>% da Meta</t>
        </is>
      </c>
    </row>
    <row r="7" ht="20" customHeight="1">
      <c r="A7" s="55" t="n">
        <v>2025</v>
      </c>
      <c r="B7" s="56">
        <f>Parâmetros!B7+0</f>
        <v/>
      </c>
      <c r="C7" s="57">
        <f>Parâmetros!B13</f>
        <v/>
      </c>
      <c r="D7" s="57">
        <f>Parâmetros!B14*12</f>
        <v/>
      </c>
      <c r="E7" s="58">
        <f>(C7+D7)*Parâmetros!B17</f>
        <v/>
      </c>
      <c r="F7" s="58">
        <f>(C7+D7)*(1+Parâmetros!B17)</f>
        <v/>
      </c>
      <c r="G7" s="59">
        <f>MIN(F7/Parâmetros!B24,1)</f>
        <v/>
      </c>
    </row>
    <row r="8" ht="20" customHeight="1">
      <c r="A8" s="60" t="n">
        <v>2026</v>
      </c>
      <c r="B8" s="61">
        <f>Parâmetros!B7+1</f>
        <v/>
      </c>
      <c r="C8" s="62">
        <f>F7</f>
        <v/>
      </c>
      <c r="D8" s="63">
        <f>Parâmetros!B14*12</f>
        <v/>
      </c>
      <c r="E8" s="62">
        <f>(C8+D8)*Parâmetros!B17</f>
        <v/>
      </c>
      <c r="F8" s="62">
        <f>(C8+D8)*(1+Parâmetros!B17)</f>
        <v/>
      </c>
      <c r="G8" s="64">
        <f>MIN(F8/Parâmetros!B24,1)</f>
        <v/>
      </c>
    </row>
    <row r="9" ht="20" customHeight="1">
      <c r="A9" s="55" t="n">
        <v>2027</v>
      </c>
      <c r="B9" s="56">
        <f>Parâmetros!B7+2</f>
        <v/>
      </c>
      <c r="C9" s="58">
        <f>F8</f>
        <v/>
      </c>
      <c r="D9" s="57">
        <f>Parâmetros!B14*12</f>
        <v/>
      </c>
      <c r="E9" s="58">
        <f>(C9+D9)*Parâmetros!B17</f>
        <v/>
      </c>
      <c r="F9" s="58">
        <f>(C9+D9)*(1+Parâmetros!B17)</f>
        <v/>
      </c>
      <c r="G9" s="59">
        <f>MIN(F9/Parâmetros!B24,1)</f>
        <v/>
      </c>
    </row>
    <row r="10" ht="20" customHeight="1">
      <c r="A10" s="60" t="n">
        <v>2028</v>
      </c>
      <c r="B10" s="61">
        <f>Parâmetros!B7+3</f>
        <v/>
      </c>
      <c r="C10" s="62">
        <f>F9</f>
        <v/>
      </c>
      <c r="D10" s="63">
        <f>Parâmetros!B14*12</f>
        <v/>
      </c>
      <c r="E10" s="62">
        <f>(C10+D10)*Parâmetros!B17</f>
        <v/>
      </c>
      <c r="F10" s="62">
        <f>(C10+D10)*(1+Parâmetros!B17)</f>
        <v/>
      </c>
      <c r="G10" s="64">
        <f>MIN(F10/Parâmetros!B24,1)</f>
        <v/>
      </c>
    </row>
    <row r="11" ht="20" customHeight="1">
      <c r="A11" s="55" t="n">
        <v>2029</v>
      </c>
      <c r="B11" s="56">
        <f>Parâmetros!B7+4</f>
        <v/>
      </c>
      <c r="C11" s="58">
        <f>F10</f>
        <v/>
      </c>
      <c r="D11" s="57">
        <f>Parâmetros!B14*12</f>
        <v/>
      </c>
      <c r="E11" s="58">
        <f>(C11+D11)*Parâmetros!B17</f>
        <v/>
      </c>
      <c r="F11" s="58">
        <f>(C11+D11)*(1+Parâmetros!B17)</f>
        <v/>
      </c>
      <c r="G11" s="59">
        <f>MIN(F11/Parâmetros!B24,1)</f>
        <v/>
      </c>
    </row>
    <row r="12" ht="20" customHeight="1">
      <c r="A12" s="60" t="n">
        <v>2030</v>
      </c>
      <c r="B12" s="61">
        <f>Parâmetros!B7+5</f>
        <v/>
      </c>
      <c r="C12" s="62">
        <f>F11</f>
        <v/>
      </c>
      <c r="D12" s="63">
        <f>Parâmetros!B14*12</f>
        <v/>
      </c>
      <c r="E12" s="62">
        <f>(C12+D12)*Parâmetros!B17</f>
        <v/>
      </c>
      <c r="F12" s="62">
        <f>(C12+D12)*(1+Parâmetros!B17)</f>
        <v/>
      </c>
      <c r="G12" s="64">
        <f>MIN(F12/Parâmetros!B24,1)</f>
        <v/>
      </c>
    </row>
    <row r="13" ht="20" customHeight="1">
      <c r="A13" s="55" t="n">
        <v>2031</v>
      </c>
      <c r="B13" s="56">
        <f>Parâmetros!B7+6</f>
        <v/>
      </c>
      <c r="C13" s="58">
        <f>F12</f>
        <v/>
      </c>
      <c r="D13" s="57">
        <f>Parâmetros!B14*12</f>
        <v/>
      </c>
      <c r="E13" s="58">
        <f>(C13+D13)*Parâmetros!B17</f>
        <v/>
      </c>
      <c r="F13" s="58">
        <f>(C13+D13)*(1+Parâmetros!B17)</f>
        <v/>
      </c>
      <c r="G13" s="59">
        <f>MIN(F13/Parâmetros!B24,1)</f>
        <v/>
      </c>
    </row>
    <row r="14" ht="20" customHeight="1">
      <c r="A14" s="60" t="n">
        <v>2032</v>
      </c>
      <c r="B14" s="61">
        <f>Parâmetros!B7+7</f>
        <v/>
      </c>
      <c r="C14" s="62">
        <f>F13</f>
        <v/>
      </c>
      <c r="D14" s="63">
        <f>Parâmetros!B14*12</f>
        <v/>
      </c>
      <c r="E14" s="62">
        <f>(C14+D14)*Parâmetros!B17</f>
        <v/>
      </c>
      <c r="F14" s="62">
        <f>(C14+D14)*(1+Parâmetros!B17)</f>
        <v/>
      </c>
      <c r="G14" s="64">
        <f>MIN(F14/Parâmetros!B24,1)</f>
        <v/>
      </c>
    </row>
    <row r="15" ht="20" customHeight="1">
      <c r="A15" s="55" t="n">
        <v>2033</v>
      </c>
      <c r="B15" s="56">
        <f>Parâmetros!B7+8</f>
        <v/>
      </c>
      <c r="C15" s="58">
        <f>F14</f>
        <v/>
      </c>
      <c r="D15" s="57">
        <f>Parâmetros!B14*12</f>
        <v/>
      </c>
      <c r="E15" s="58">
        <f>(C15+D15)*Parâmetros!B17</f>
        <v/>
      </c>
      <c r="F15" s="58">
        <f>(C15+D15)*(1+Parâmetros!B17)</f>
        <v/>
      </c>
      <c r="G15" s="59">
        <f>MIN(F15/Parâmetros!B24,1)</f>
        <v/>
      </c>
    </row>
    <row r="16" ht="20" customHeight="1">
      <c r="A16" s="60" t="n">
        <v>2034</v>
      </c>
      <c r="B16" s="61">
        <f>Parâmetros!B7+9</f>
        <v/>
      </c>
      <c r="C16" s="62">
        <f>F15</f>
        <v/>
      </c>
      <c r="D16" s="63">
        <f>Parâmetros!B14*12</f>
        <v/>
      </c>
      <c r="E16" s="62">
        <f>(C16+D16)*Parâmetros!B17</f>
        <v/>
      </c>
      <c r="F16" s="62">
        <f>(C16+D16)*(1+Parâmetros!B17)</f>
        <v/>
      </c>
      <c r="G16" s="64">
        <f>MIN(F16/Parâmetros!B24,1)</f>
        <v/>
      </c>
    </row>
    <row r="17" ht="20" customHeight="1">
      <c r="A17" s="55" t="n">
        <v>2035</v>
      </c>
      <c r="B17" s="56">
        <f>Parâmetros!B7+10</f>
        <v/>
      </c>
      <c r="C17" s="58">
        <f>F16</f>
        <v/>
      </c>
      <c r="D17" s="57">
        <f>Parâmetros!B14*12</f>
        <v/>
      </c>
      <c r="E17" s="58">
        <f>(C17+D17)*Parâmetros!B17</f>
        <v/>
      </c>
      <c r="F17" s="58">
        <f>(C17+D17)*(1+Parâmetros!B17)</f>
        <v/>
      </c>
      <c r="G17" s="59">
        <f>MIN(F17/Parâmetros!B24,1)</f>
        <v/>
      </c>
    </row>
    <row r="18" ht="20" customHeight="1">
      <c r="A18" s="60" t="n">
        <v>2036</v>
      </c>
      <c r="B18" s="61">
        <f>Parâmetros!B7+11</f>
        <v/>
      </c>
      <c r="C18" s="62">
        <f>F17</f>
        <v/>
      </c>
      <c r="D18" s="63">
        <f>Parâmetros!B14*12</f>
        <v/>
      </c>
      <c r="E18" s="62">
        <f>(C18+D18)*Parâmetros!B17</f>
        <v/>
      </c>
      <c r="F18" s="62">
        <f>(C18+D18)*(1+Parâmetros!B17)</f>
        <v/>
      </c>
      <c r="G18" s="64">
        <f>MIN(F18/Parâmetros!B24,1)</f>
        <v/>
      </c>
    </row>
    <row r="19" ht="20" customHeight="1">
      <c r="A19" s="55" t="n">
        <v>2037</v>
      </c>
      <c r="B19" s="56">
        <f>Parâmetros!B7+12</f>
        <v/>
      </c>
      <c r="C19" s="58">
        <f>F18</f>
        <v/>
      </c>
      <c r="D19" s="57">
        <f>Parâmetros!B14*12</f>
        <v/>
      </c>
      <c r="E19" s="58">
        <f>(C19+D19)*Parâmetros!B17</f>
        <v/>
      </c>
      <c r="F19" s="58">
        <f>(C19+D19)*(1+Parâmetros!B17)</f>
        <v/>
      </c>
      <c r="G19" s="59">
        <f>MIN(F19/Parâmetros!B24,1)</f>
        <v/>
      </c>
    </row>
    <row r="20" ht="20" customHeight="1">
      <c r="A20" s="60" t="n">
        <v>2038</v>
      </c>
      <c r="B20" s="61">
        <f>Parâmetros!B7+13</f>
        <v/>
      </c>
      <c r="C20" s="62">
        <f>F19</f>
        <v/>
      </c>
      <c r="D20" s="63">
        <f>Parâmetros!B14*12</f>
        <v/>
      </c>
      <c r="E20" s="62">
        <f>(C20+D20)*Parâmetros!B17</f>
        <v/>
      </c>
      <c r="F20" s="62">
        <f>(C20+D20)*(1+Parâmetros!B17)</f>
        <v/>
      </c>
      <c r="G20" s="64">
        <f>MIN(F20/Parâmetros!B24,1)</f>
        <v/>
      </c>
    </row>
    <row r="21" ht="20" customHeight="1">
      <c r="A21" s="55" t="n">
        <v>2039</v>
      </c>
      <c r="B21" s="56">
        <f>Parâmetros!B7+14</f>
        <v/>
      </c>
      <c r="C21" s="58">
        <f>F20</f>
        <v/>
      </c>
      <c r="D21" s="57">
        <f>Parâmetros!B14*12</f>
        <v/>
      </c>
      <c r="E21" s="58">
        <f>(C21+D21)*Parâmetros!B17</f>
        <v/>
      </c>
      <c r="F21" s="58">
        <f>(C21+D21)*(1+Parâmetros!B17)</f>
        <v/>
      </c>
      <c r="G21" s="59">
        <f>MIN(F21/Parâmetros!B24,1)</f>
        <v/>
      </c>
    </row>
    <row r="22" ht="20" customHeight="1">
      <c r="A22" s="60" t="n">
        <v>2040</v>
      </c>
      <c r="B22" s="61">
        <f>Parâmetros!B7+15</f>
        <v/>
      </c>
      <c r="C22" s="62">
        <f>F21</f>
        <v/>
      </c>
      <c r="D22" s="63">
        <f>Parâmetros!B14*12</f>
        <v/>
      </c>
      <c r="E22" s="62">
        <f>(C22+D22)*Parâmetros!B17</f>
        <v/>
      </c>
      <c r="F22" s="62">
        <f>(C22+D22)*(1+Parâmetros!B17)</f>
        <v/>
      </c>
      <c r="G22" s="64">
        <f>MIN(F22/Parâmetros!B24,1)</f>
        <v/>
      </c>
    </row>
    <row r="23" ht="20" customHeight="1">
      <c r="A23" s="55" t="n">
        <v>2041</v>
      </c>
      <c r="B23" s="56">
        <f>Parâmetros!B7+16</f>
        <v/>
      </c>
      <c r="C23" s="58">
        <f>F22</f>
        <v/>
      </c>
      <c r="D23" s="57">
        <f>Parâmetros!B14*12</f>
        <v/>
      </c>
      <c r="E23" s="58">
        <f>(C23+D23)*Parâmetros!B17</f>
        <v/>
      </c>
      <c r="F23" s="58">
        <f>(C23+D23)*(1+Parâmetros!B17)</f>
        <v/>
      </c>
      <c r="G23" s="59">
        <f>MIN(F23/Parâmetros!B24,1)</f>
        <v/>
      </c>
    </row>
    <row r="24" ht="20" customHeight="1">
      <c r="A24" s="60" t="n">
        <v>2042</v>
      </c>
      <c r="B24" s="61">
        <f>Parâmetros!B7+17</f>
        <v/>
      </c>
      <c r="C24" s="62">
        <f>F23</f>
        <v/>
      </c>
      <c r="D24" s="63">
        <f>Parâmetros!B14*12</f>
        <v/>
      </c>
      <c r="E24" s="62">
        <f>(C24+D24)*Parâmetros!B17</f>
        <v/>
      </c>
      <c r="F24" s="62">
        <f>(C24+D24)*(1+Parâmetros!B17)</f>
        <v/>
      </c>
      <c r="G24" s="64">
        <f>MIN(F24/Parâmetros!B24,1)</f>
        <v/>
      </c>
    </row>
    <row r="25" ht="20" customHeight="1">
      <c r="A25" s="55" t="n">
        <v>2043</v>
      </c>
      <c r="B25" s="56">
        <f>Parâmetros!B7+18</f>
        <v/>
      </c>
      <c r="C25" s="58">
        <f>F24</f>
        <v/>
      </c>
      <c r="D25" s="57">
        <f>Parâmetros!B14*12</f>
        <v/>
      </c>
      <c r="E25" s="58">
        <f>(C25+D25)*Parâmetros!B17</f>
        <v/>
      </c>
      <c r="F25" s="58">
        <f>(C25+D25)*(1+Parâmetros!B17)</f>
        <v/>
      </c>
      <c r="G25" s="59">
        <f>MIN(F25/Parâmetros!B24,1)</f>
        <v/>
      </c>
    </row>
    <row r="26" ht="20" customHeight="1">
      <c r="A26" s="60" t="n">
        <v>2044</v>
      </c>
      <c r="B26" s="61">
        <f>Parâmetros!B7+19</f>
        <v/>
      </c>
      <c r="C26" s="62">
        <f>F25</f>
        <v/>
      </c>
      <c r="D26" s="63">
        <f>Parâmetros!B14*12</f>
        <v/>
      </c>
      <c r="E26" s="62">
        <f>(C26+D26)*Parâmetros!B17</f>
        <v/>
      </c>
      <c r="F26" s="62">
        <f>(C26+D26)*(1+Parâmetros!B17)</f>
        <v/>
      </c>
      <c r="G26" s="64">
        <f>MIN(F26/Parâmetros!B24,1)</f>
        <v/>
      </c>
    </row>
    <row r="27" ht="20" customHeight="1">
      <c r="A27" s="55" t="n">
        <v>2045</v>
      </c>
      <c r="B27" s="56">
        <f>Parâmetros!B7+20</f>
        <v/>
      </c>
      <c r="C27" s="58">
        <f>F26</f>
        <v/>
      </c>
      <c r="D27" s="57">
        <f>Parâmetros!B14*12</f>
        <v/>
      </c>
      <c r="E27" s="58">
        <f>(C27+D27)*Parâmetros!B17</f>
        <v/>
      </c>
      <c r="F27" s="58">
        <f>(C27+D27)*(1+Parâmetros!B17)</f>
        <v/>
      </c>
      <c r="G27" s="59">
        <f>MIN(F27/Parâmetros!B24,1)</f>
        <v/>
      </c>
    </row>
    <row r="28" ht="20" customHeight="1">
      <c r="A28" s="60" t="n">
        <v>2046</v>
      </c>
      <c r="B28" s="61">
        <f>Parâmetros!B7+21</f>
        <v/>
      </c>
      <c r="C28" s="62">
        <f>F27</f>
        <v/>
      </c>
      <c r="D28" s="63">
        <f>Parâmetros!B14*12</f>
        <v/>
      </c>
      <c r="E28" s="62">
        <f>(C28+D28)*Parâmetros!B17</f>
        <v/>
      </c>
      <c r="F28" s="62">
        <f>(C28+D28)*(1+Parâmetros!B17)</f>
        <v/>
      </c>
      <c r="G28" s="64">
        <f>MIN(F28/Parâmetros!B24,1)</f>
        <v/>
      </c>
    </row>
    <row r="29" ht="20" customHeight="1">
      <c r="A29" s="55" t="n">
        <v>2047</v>
      </c>
      <c r="B29" s="56">
        <f>Parâmetros!B7+22</f>
        <v/>
      </c>
      <c r="C29" s="58">
        <f>F28</f>
        <v/>
      </c>
      <c r="D29" s="57">
        <f>Parâmetros!B14*12</f>
        <v/>
      </c>
      <c r="E29" s="58">
        <f>(C29+D29)*Parâmetros!B17</f>
        <v/>
      </c>
      <c r="F29" s="58">
        <f>(C29+D29)*(1+Parâmetros!B17)</f>
        <v/>
      </c>
      <c r="G29" s="59">
        <f>MIN(F29/Parâmetros!B24,1)</f>
        <v/>
      </c>
    </row>
    <row r="30" ht="20" customHeight="1">
      <c r="A30" s="60" t="n">
        <v>2048</v>
      </c>
      <c r="B30" s="61">
        <f>Parâmetros!B7+23</f>
        <v/>
      </c>
      <c r="C30" s="62">
        <f>F29</f>
        <v/>
      </c>
      <c r="D30" s="63">
        <f>Parâmetros!B14*12</f>
        <v/>
      </c>
      <c r="E30" s="62">
        <f>(C30+D30)*Parâmetros!B17</f>
        <v/>
      </c>
      <c r="F30" s="62">
        <f>(C30+D30)*(1+Parâmetros!B17)</f>
        <v/>
      </c>
      <c r="G30" s="64">
        <f>MIN(F30/Parâmetros!B24,1)</f>
        <v/>
      </c>
    </row>
    <row r="31" ht="20" customHeight="1">
      <c r="A31" s="55" t="n">
        <v>2049</v>
      </c>
      <c r="B31" s="56">
        <f>Parâmetros!B7+24</f>
        <v/>
      </c>
      <c r="C31" s="58">
        <f>F30</f>
        <v/>
      </c>
      <c r="D31" s="57">
        <f>Parâmetros!B14*12</f>
        <v/>
      </c>
      <c r="E31" s="58">
        <f>(C31+D31)*Parâmetros!B17</f>
        <v/>
      </c>
      <c r="F31" s="58">
        <f>(C31+D31)*(1+Parâmetros!B17)</f>
        <v/>
      </c>
      <c r="G31" s="59">
        <f>MIN(F31/Parâmetros!B24,1)</f>
        <v/>
      </c>
    </row>
    <row r="32" ht="20" customHeight="1">
      <c r="A32" s="60" t="n">
        <v>2050</v>
      </c>
      <c r="B32" s="61">
        <f>Parâmetros!B7+25</f>
        <v/>
      </c>
      <c r="C32" s="62">
        <f>F31</f>
        <v/>
      </c>
      <c r="D32" s="63">
        <f>Parâmetros!B14*12</f>
        <v/>
      </c>
      <c r="E32" s="62">
        <f>(C32+D32)*Parâmetros!B17</f>
        <v/>
      </c>
      <c r="F32" s="62">
        <f>(C32+D32)*(1+Parâmetros!B17)</f>
        <v/>
      </c>
      <c r="G32" s="64">
        <f>MIN(F32/Parâmetros!B24,1)</f>
        <v/>
      </c>
    </row>
    <row r="33" ht="20" customHeight="1">
      <c r="A33" s="55" t="n">
        <v>2051</v>
      </c>
      <c r="B33" s="56">
        <f>Parâmetros!B7+26</f>
        <v/>
      </c>
      <c r="C33" s="58">
        <f>F32</f>
        <v/>
      </c>
      <c r="D33" s="57">
        <f>Parâmetros!B14*12</f>
        <v/>
      </c>
      <c r="E33" s="58">
        <f>(C33+D33)*Parâmetros!B17</f>
        <v/>
      </c>
      <c r="F33" s="58">
        <f>(C33+D33)*(1+Parâmetros!B17)</f>
        <v/>
      </c>
      <c r="G33" s="59">
        <f>MIN(F33/Parâmetros!B24,1)</f>
        <v/>
      </c>
    </row>
    <row r="34" ht="20" customHeight="1">
      <c r="A34" s="60" t="n">
        <v>2052</v>
      </c>
      <c r="B34" s="61">
        <f>Parâmetros!B7+27</f>
        <v/>
      </c>
      <c r="C34" s="62">
        <f>F33</f>
        <v/>
      </c>
      <c r="D34" s="63">
        <f>Parâmetros!B14*12</f>
        <v/>
      </c>
      <c r="E34" s="62">
        <f>(C34+D34)*Parâmetros!B17</f>
        <v/>
      </c>
      <c r="F34" s="62">
        <f>(C34+D34)*(1+Parâmetros!B17)</f>
        <v/>
      </c>
      <c r="G34" s="64">
        <f>MIN(F34/Parâmetros!B24,1)</f>
        <v/>
      </c>
    </row>
    <row r="35" ht="20" customHeight="1">
      <c r="A35" s="55" t="n">
        <v>2053</v>
      </c>
      <c r="B35" s="56">
        <f>Parâmetros!B7+28</f>
        <v/>
      </c>
      <c r="C35" s="58">
        <f>F34</f>
        <v/>
      </c>
      <c r="D35" s="57">
        <f>Parâmetros!B14*12</f>
        <v/>
      </c>
      <c r="E35" s="58">
        <f>(C35+D35)*Parâmetros!B17</f>
        <v/>
      </c>
      <c r="F35" s="58">
        <f>(C35+D35)*(1+Parâmetros!B17)</f>
        <v/>
      </c>
      <c r="G35" s="59">
        <f>MIN(F35/Parâmetros!B24,1)</f>
        <v/>
      </c>
    </row>
    <row r="36" ht="20" customHeight="1">
      <c r="A36" s="60" t="n">
        <v>2054</v>
      </c>
      <c r="B36" s="61">
        <f>Parâmetros!B7+29</f>
        <v/>
      </c>
      <c r="C36" s="62">
        <f>F35</f>
        <v/>
      </c>
      <c r="D36" s="63">
        <f>Parâmetros!B14*12</f>
        <v/>
      </c>
      <c r="E36" s="62">
        <f>(C36+D36)*Parâmetros!B17</f>
        <v/>
      </c>
      <c r="F36" s="62">
        <f>(C36+D36)*(1+Parâmetros!B17)</f>
        <v/>
      </c>
      <c r="G36" s="64">
        <f>MIN(F36/Parâmetros!B24,1)</f>
        <v/>
      </c>
    </row>
    <row r="37" ht="20" customHeight="1">
      <c r="A37" s="55" t="n">
        <v>2055</v>
      </c>
      <c r="B37" s="56">
        <f>Parâmetros!B7+30</f>
        <v/>
      </c>
      <c r="C37" s="58">
        <f>F36</f>
        <v/>
      </c>
      <c r="D37" s="57">
        <f>Parâmetros!B14*12</f>
        <v/>
      </c>
      <c r="E37" s="58">
        <f>(C37+D37)*Parâmetros!B17</f>
        <v/>
      </c>
      <c r="F37" s="58">
        <f>(C37+D37)*(1+Parâmetros!B17)</f>
        <v/>
      </c>
      <c r="G37" s="59">
        <f>MIN(F37/Parâmetros!B24,1)</f>
        <v/>
      </c>
    </row>
    <row r="38" ht="20" customHeight="1">
      <c r="A38" s="60" t="n">
        <v>2056</v>
      </c>
      <c r="B38" s="61">
        <f>Parâmetros!B7+31</f>
        <v/>
      </c>
      <c r="C38" s="62">
        <f>F37</f>
        <v/>
      </c>
      <c r="D38" s="63">
        <f>Parâmetros!B14*12</f>
        <v/>
      </c>
      <c r="E38" s="62">
        <f>(C38+D38)*Parâmetros!B17</f>
        <v/>
      </c>
      <c r="F38" s="62">
        <f>(C38+D38)*(1+Parâmetros!B17)</f>
        <v/>
      </c>
      <c r="G38" s="64">
        <f>MIN(F38/Parâmetros!B24,1)</f>
        <v/>
      </c>
    </row>
    <row r="39" ht="20" customHeight="1">
      <c r="A39" s="55" t="n">
        <v>2057</v>
      </c>
      <c r="B39" s="56">
        <f>Parâmetros!B7+32</f>
        <v/>
      </c>
      <c r="C39" s="58">
        <f>F38</f>
        <v/>
      </c>
      <c r="D39" s="57">
        <f>Parâmetros!B14*12</f>
        <v/>
      </c>
      <c r="E39" s="58">
        <f>(C39+D39)*Parâmetros!B17</f>
        <v/>
      </c>
      <c r="F39" s="58">
        <f>(C39+D39)*(1+Parâmetros!B17)</f>
        <v/>
      </c>
      <c r="G39" s="59">
        <f>MIN(F39/Parâmetros!B24,1)</f>
        <v/>
      </c>
    </row>
    <row r="40" ht="20" customHeight="1">
      <c r="A40" s="60" t="n">
        <v>2058</v>
      </c>
      <c r="B40" s="61">
        <f>Parâmetros!B7+33</f>
        <v/>
      </c>
      <c r="C40" s="62">
        <f>F39</f>
        <v/>
      </c>
      <c r="D40" s="63">
        <f>Parâmetros!B14*12</f>
        <v/>
      </c>
      <c r="E40" s="62">
        <f>(C40+D40)*Parâmetros!B17</f>
        <v/>
      </c>
      <c r="F40" s="62">
        <f>(C40+D40)*(1+Parâmetros!B17)</f>
        <v/>
      </c>
      <c r="G40" s="64">
        <f>MIN(F40/Parâmetros!B24,1)</f>
        <v/>
      </c>
    </row>
    <row r="41" ht="20" customHeight="1">
      <c r="A41" s="55" t="n">
        <v>2059</v>
      </c>
      <c r="B41" s="56">
        <f>Parâmetros!B7+34</f>
        <v/>
      </c>
      <c r="C41" s="58">
        <f>F40</f>
        <v/>
      </c>
      <c r="D41" s="57">
        <f>Parâmetros!B14*12</f>
        <v/>
      </c>
      <c r="E41" s="58">
        <f>(C41+D41)*Parâmetros!B17</f>
        <v/>
      </c>
      <c r="F41" s="58">
        <f>(C41+D41)*(1+Parâmetros!B17)</f>
        <v/>
      </c>
      <c r="G41" s="59">
        <f>MIN(F41/Parâmetros!B24,1)</f>
        <v/>
      </c>
    </row>
    <row r="42" ht="20" customHeight="1">
      <c r="A42" s="60" t="n">
        <v>2060</v>
      </c>
      <c r="B42" s="61">
        <f>Parâmetros!B7+35</f>
        <v/>
      </c>
      <c r="C42" s="62">
        <f>F41</f>
        <v/>
      </c>
      <c r="D42" s="63">
        <f>Parâmetros!B14*12</f>
        <v/>
      </c>
      <c r="E42" s="62">
        <f>(C42+D42)*Parâmetros!B17</f>
        <v/>
      </c>
      <c r="F42" s="62">
        <f>(C42+D42)*(1+Parâmetros!B17)</f>
        <v/>
      </c>
      <c r="G42" s="64">
        <f>MIN(F42/Parâmetros!B24,1)</f>
        <v/>
      </c>
    </row>
    <row r="43" ht="20" customHeight="1">
      <c r="A43" s="55" t="n">
        <v>2061</v>
      </c>
      <c r="B43" s="56">
        <f>Parâmetros!B7+36</f>
        <v/>
      </c>
      <c r="C43" s="58">
        <f>F42</f>
        <v/>
      </c>
      <c r="D43" s="57">
        <f>Parâmetros!B14*12</f>
        <v/>
      </c>
      <c r="E43" s="58">
        <f>(C43+D43)*Parâmetros!B17</f>
        <v/>
      </c>
      <c r="F43" s="58">
        <f>(C43+D43)*(1+Parâmetros!B17)</f>
        <v/>
      </c>
      <c r="G43" s="59">
        <f>MIN(F43/Parâmetros!B24,1)</f>
        <v/>
      </c>
    </row>
    <row r="44" ht="20" customHeight="1">
      <c r="A44" s="60" t="n">
        <v>2062</v>
      </c>
      <c r="B44" s="61">
        <f>Parâmetros!B7+37</f>
        <v/>
      </c>
      <c r="C44" s="62">
        <f>F43</f>
        <v/>
      </c>
      <c r="D44" s="63">
        <f>Parâmetros!B14*12</f>
        <v/>
      </c>
      <c r="E44" s="62">
        <f>(C44+D44)*Parâmetros!B17</f>
        <v/>
      </c>
      <c r="F44" s="62">
        <f>(C44+D44)*(1+Parâmetros!B17)</f>
        <v/>
      </c>
      <c r="G44" s="64">
        <f>MIN(F44/Parâmetros!B24,1)</f>
        <v/>
      </c>
    </row>
    <row r="45" ht="20" customHeight="1">
      <c r="A45" s="55" t="n">
        <v>2063</v>
      </c>
      <c r="B45" s="56">
        <f>Parâmetros!B7+38</f>
        <v/>
      </c>
      <c r="C45" s="58">
        <f>F44</f>
        <v/>
      </c>
      <c r="D45" s="57">
        <f>Parâmetros!B14*12</f>
        <v/>
      </c>
      <c r="E45" s="58">
        <f>(C45+D45)*Parâmetros!B17</f>
        <v/>
      </c>
      <c r="F45" s="58">
        <f>(C45+D45)*(1+Parâmetros!B17)</f>
        <v/>
      </c>
      <c r="G45" s="59">
        <f>MIN(F45/Parâmetros!B24,1)</f>
        <v/>
      </c>
    </row>
    <row r="46" ht="20" customHeight="1">
      <c r="A46" s="60" t="n">
        <v>2064</v>
      </c>
      <c r="B46" s="61">
        <f>Parâmetros!B7+39</f>
        <v/>
      </c>
      <c r="C46" s="62">
        <f>F45</f>
        <v/>
      </c>
      <c r="D46" s="63">
        <f>Parâmetros!B14*12</f>
        <v/>
      </c>
      <c r="E46" s="62">
        <f>(C46+D46)*Parâmetros!B17</f>
        <v/>
      </c>
      <c r="F46" s="62">
        <f>(C46+D46)*(1+Parâmetros!B17)</f>
        <v/>
      </c>
      <c r="G46" s="64">
        <f>MIN(F46/Parâmetros!B24,1)</f>
        <v/>
      </c>
    </row>
  </sheetData>
  <mergeCells count="3">
    <mergeCell ref="A5:G5"/>
    <mergeCell ref="D3:G4"/>
    <mergeCell ref="D1:G2"/>
  </mergeCells>
  <conditionalFormatting sqref="F7:F46">
    <cfRule type="cellIs" priority="1" operator="greaterThanOrEqual" dxfId="0">
      <formula>Parâmetros!$B$24</formula>
    </cfRule>
  </conditionalFormatting>
  <pageMargins left="0.5" right="0.5" top="0.7" bottom="0.7" header="0.5" footer="0.5"/>
  <pageSetup paperSize="9" fitToHeight="0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8B5CF6"/>
    <outlinePr summaryBelow="1" summaryRight="1"/>
    <pageSetUpPr fitToPage="1"/>
  </sheetPr>
  <dimension ref="A1:E9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20" customWidth="1" min="3" max="3"/>
    <col width="20" customWidth="1" min="4" max="4"/>
    <col width="20" customWidth="1" min="5" max="5"/>
  </cols>
  <sheetData>
    <row r="1" ht="28" customHeight="1">
      <c r="A1" s="1" t="n"/>
      <c r="B1" s="1" t="n"/>
      <c r="C1" s="1" t="n"/>
      <c r="D1" s="2" t="inlineStr">
        <is>
          <t xml:space="preserve">  COMPARATIVO DE CENÁRIOS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Conservador vs Moderado vs Arrojado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54" t="inlineStr">
        <is>
          <t>Cenário</t>
        </is>
      </c>
      <c r="B6" s="54" t="inlineStr">
        <is>
          <t>Rent. Real a.a.</t>
        </is>
      </c>
      <c r="C6" s="54" t="inlineStr">
        <is>
          <t>Patrimônio em 20 anos</t>
        </is>
      </c>
      <c r="D6" s="54" t="inlineStr">
        <is>
          <t>em 30 anos</t>
        </is>
      </c>
      <c r="E6" s="54" t="inlineStr">
        <is>
          <t>em 40 anos</t>
        </is>
      </c>
    </row>
    <row r="7" ht="20" customHeight="1">
      <c r="A7" s="37" t="inlineStr">
        <is>
          <t>🛡️  Conservador (4% a.a.)</t>
        </is>
      </c>
      <c r="B7" s="48" t="n">
        <v>0.04</v>
      </c>
      <c r="C7" s="58">
        <f>FV((1+C7)^(1/12)-1,20*12,-Parâmetros!$B$14,-Parâmetros!$B$13)</f>
        <v/>
      </c>
      <c r="D7" s="58">
        <f>FV((1+C7)^(1/12)-1,30*12,-Parâmetros!$B$14,-Parâmetros!$B$13)</f>
        <v/>
      </c>
      <c r="E7" s="58">
        <f>FV((1+C7)^(1/12)-1,40*12,-Parâmetros!$B$14,-Parâmetros!$B$13)</f>
        <v/>
      </c>
    </row>
    <row r="8" ht="20" customHeight="1">
      <c r="A8" s="41" t="inlineStr">
        <is>
          <t>⚖️  Moderado (6,5% a.a.)</t>
        </is>
      </c>
      <c r="B8" s="65" t="n">
        <v>0.065</v>
      </c>
      <c r="C8" s="62">
        <f>FV((1+C8)^(1/12)-1,20*12,-Parâmetros!$B$14,-Parâmetros!$B$13)</f>
        <v/>
      </c>
      <c r="D8" s="62">
        <f>FV((1+C8)^(1/12)-1,30*12,-Parâmetros!$B$14,-Parâmetros!$B$13)</f>
        <v/>
      </c>
      <c r="E8" s="62">
        <f>FV((1+C8)^(1/12)-1,40*12,-Parâmetros!$B$14,-Parâmetros!$B$13)</f>
        <v/>
      </c>
    </row>
    <row r="9" ht="20" customHeight="1">
      <c r="A9" s="37" t="inlineStr">
        <is>
          <t>🚀 Arrojado (10% a.a.)</t>
        </is>
      </c>
      <c r="B9" s="48" t="n">
        <v>0.1</v>
      </c>
      <c r="C9" s="58">
        <f>FV((1+C9)^(1/12)-1,20*12,-Parâmetros!$B$14,-Parâmetros!$B$13)</f>
        <v/>
      </c>
      <c r="D9" s="58">
        <f>FV((1+C9)^(1/12)-1,30*12,-Parâmetros!$B$14,-Parâmetros!$B$13)</f>
        <v/>
      </c>
      <c r="E9" s="58">
        <f>FV((1+C9)^(1/12)-1,40*12,-Parâmetros!$B$14,-Parâmetros!$B$13)</f>
        <v/>
      </c>
    </row>
  </sheetData>
  <mergeCells count="3">
    <mergeCell ref="D3:E4"/>
    <mergeCell ref="D1:E2"/>
    <mergeCell ref="A5:E5"/>
  </mergeCells>
  <pageMargins left="0.5" right="0.5" top="0.7" bottom="0.7" header="0.5" footer="0.5"/>
  <pageSetup paperSize="9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2026-06-24T23:33:17Z</dcterms:created>
  <dcterms:modified xmlns:dcterms="http://purl.org/dc/terms/" xmlns:xsi="http://www.w3.org/2001/XMLSchema-instance" xsi:type="dcterms:W3CDTF">2026-06-24T23:41:40Z</dcterms:modified>
</cp:coreProperties>
</file>